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30" windowWidth="11340" windowHeight="5520" tabRatio="603" activeTab="0"/>
  </bookViews>
  <sheets>
    <sheet name="vc lab." sheetId="1" r:id="rId1"/>
  </sheets>
  <definedNames>
    <definedName name="_xlnm.Print_Area" localSheetId="0">'vc lab.'!$A$1:$J$48</definedName>
    <definedName name="_xlnm.Print_Titles" localSheetId="0">'vc lab.'!$7:$7</definedName>
  </definedNames>
  <calcPr fullCalcOnLoad="1"/>
</workbook>
</file>

<file path=xl/sharedStrings.xml><?xml version="1.0" encoding="utf-8"?>
<sst xmlns="http://schemas.openxmlformats.org/spreadsheetml/2006/main" count="81" uniqueCount="80">
  <si>
    <t>Nr. Crt.</t>
  </si>
  <si>
    <t>Denumire laborator</t>
  </si>
  <si>
    <t>Laborator Clinic dr. Berceanu SRL</t>
  </si>
  <si>
    <t>Laborator de analize medicale dr.Orbulescu</t>
  </si>
  <si>
    <t>Total General</t>
  </si>
  <si>
    <t xml:space="preserve">SCM Alfa Diagnostic </t>
  </si>
  <si>
    <t>SCM Centrul de Diagnostic si MF dr. Bacean</t>
  </si>
  <si>
    <t>SC Bioclinica SA</t>
  </si>
  <si>
    <t>SC Biodim SRL</t>
  </si>
  <si>
    <t>SC Bioexplomed SRL</t>
  </si>
  <si>
    <t>SC Centrul de diagnostic medical SRL</t>
  </si>
  <si>
    <t>SC Labordiagnostica  SRL</t>
  </si>
  <si>
    <t>SC Mc Medical  SRL</t>
  </si>
  <si>
    <t>SC Med Life SA</t>
  </si>
  <si>
    <t>Laborator Clinic dr. Berceanu Grupate</t>
  </si>
  <si>
    <t xml:space="preserve">SC Synevo Romania SRL </t>
  </si>
  <si>
    <t>Punctaj crit. 1</t>
  </si>
  <si>
    <t>SC Biohem SRL</t>
  </si>
  <si>
    <t>SC Hiperdia SA</t>
  </si>
  <si>
    <t>SC Smart Lab Diagnostics  SRL</t>
  </si>
  <si>
    <t>SC Excellab SRL</t>
  </si>
  <si>
    <t>SC Laborator de analize medicale dr. Negru</t>
  </si>
  <si>
    <t>Spitalul Clinic de urgenta pentru copii Louis Turcanu Timisoara</t>
  </si>
  <si>
    <t>Punctaj crit. 2 subcrit. RENAR</t>
  </si>
  <si>
    <t>Suma crit. 2 subcrit. RENAR</t>
  </si>
  <si>
    <t>Punctaj crit. 2 subcrit. CONTROL EXTERN</t>
  </si>
  <si>
    <t>Suma crit. 2 subcrit. CONTROL EXTERN</t>
  </si>
  <si>
    <t>SC Centrul medical dr. Cev SRL</t>
  </si>
  <si>
    <t>SC Clinica Sante SRL</t>
  </si>
  <si>
    <t>TOTAL PUNCTAJ CRITERIU EVALUARE</t>
  </si>
  <si>
    <t>VALOAREA UNUI PUNCT CRITERIU EVALUARE</t>
  </si>
  <si>
    <t>TOTAL SUMA CRITERIUL CALITATE</t>
  </si>
  <si>
    <t>Suma 50 % RENAR</t>
  </si>
  <si>
    <t>Val. 1 pct. SUBCRITERIUL RENAR</t>
  </si>
  <si>
    <t>Suma 50 % CONTROL EXTERN</t>
  </si>
  <si>
    <t>Val. 1 pct. SUBCRITERIUL CONTROL EXTERN</t>
  </si>
  <si>
    <t>Suma Crit. 1 EVALUARE</t>
  </si>
  <si>
    <t>CRITERIUL 1 EVALUARE 50%</t>
  </si>
  <si>
    <t>PUNCTAJ CRITERIUL 2 CALITATE 50%</t>
  </si>
  <si>
    <t>TOTAL SUMA/CRITERIU EVALUARE</t>
  </si>
  <si>
    <t>PUNCTAJ SUBCRITERIU  RENAR 50%</t>
  </si>
  <si>
    <t>PUNCTAJ SUBCRITERIU CONTROL EXTERN 50 %</t>
  </si>
  <si>
    <t>SC Centrul Medical Unirea SRL - PUNCT DE LUCRU CALEA SAGULUI</t>
  </si>
  <si>
    <t xml:space="preserve">SC Centrul Medical Unirea SRL - PUNCT DE LUCRU STR. ARISTIDE DEMETRIADE </t>
  </si>
  <si>
    <t>Spitalul Clinic Judetean de Urgenta Pius Brinzeu Timisoara</t>
  </si>
  <si>
    <t>Spitalul Clinic Municipal Timisoara</t>
  </si>
  <si>
    <t>Spitalul Dr.Karl Diel Jimbolia</t>
  </si>
  <si>
    <t>01</t>
  </si>
  <si>
    <t>06</t>
  </si>
  <si>
    <t>13</t>
  </si>
  <si>
    <t>02</t>
  </si>
  <si>
    <t>07</t>
  </si>
  <si>
    <t>25</t>
  </si>
  <si>
    <t>05</t>
  </si>
  <si>
    <t>11</t>
  </si>
  <si>
    <t>22</t>
  </si>
  <si>
    <t>16</t>
  </si>
  <si>
    <t>27</t>
  </si>
  <si>
    <t>26</t>
  </si>
  <si>
    <t>SC Materna Care SRL</t>
  </si>
  <si>
    <t>17</t>
  </si>
  <si>
    <t>SC Medicis SRL</t>
  </si>
  <si>
    <t>03</t>
  </si>
  <si>
    <t>04</t>
  </si>
  <si>
    <t>08</t>
  </si>
  <si>
    <t>09</t>
  </si>
  <si>
    <t>10</t>
  </si>
  <si>
    <t>12</t>
  </si>
  <si>
    <t>14</t>
  </si>
  <si>
    <t>15</t>
  </si>
  <si>
    <t>18</t>
  </si>
  <si>
    <t>19</t>
  </si>
  <si>
    <t>20</t>
  </si>
  <si>
    <t>21</t>
  </si>
  <si>
    <t>23</t>
  </si>
  <si>
    <t>24</t>
  </si>
  <si>
    <t>CENTRALIZATOR SERVICII PARACLINICE- PUNCTE, VALOAREA PUNCTULUI, VALORI CONTRACT</t>
  </si>
  <si>
    <t>LABORATOR DE ANALIZE MEDICALE</t>
  </si>
  <si>
    <t>TOTAL VALOARE CONTRACT SUPLIMENTARE SEPTEMBRIE - DECEMBRIE 2020 (FORMULA)</t>
  </si>
  <si>
    <t xml:space="preserve">TOTAL VALOARE PENTRU SUPLIMENTARE SEPTEMBRIE - DECEMBRIE 2020 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</si>
</sst>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0.00;[Red]0.00"/>
    <numFmt numFmtId="181" formatCode="#,##0.000000"/>
  </numFmts>
  <fonts count="43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/>
    </xf>
    <xf numFmtId="1" fontId="2" fillId="0" borderId="0" xfId="0" applyNumberFormat="1" applyFont="1" applyFill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/>
    </xf>
    <xf numFmtId="4" fontId="8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4" fontId="6" fillId="0" borderId="10" xfId="0" applyNumberFormat="1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left" vertical="center" wrapText="1"/>
    </xf>
    <xf numFmtId="9" fontId="2" fillId="0" borderId="13" xfId="0" applyNumberFormat="1" applyFont="1" applyFill="1" applyBorder="1" applyAlignment="1">
      <alignment horizontal="center" wrapText="1"/>
    </xf>
    <xf numFmtId="9" fontId="2" fillId="0" borderId="14" xfId="0" applyNumberFormat="1" applyFont="1" applyFill="1" applyBorder="1" applyAlignment="1">
      <alignment horizontal="center" wrapText="1"/>
    </xf>
    <xf numFmtId="9" fontId="2" fillId="0" borderId="13" xfId="0" applyNumberFormat="1" applyFont="1" applyFill="1" applyBorder="1" applyAlignment="1">
      <alignment horizontal="center"/>
    </xf>
    <xf numFmtId="9" fontId="2" fillId="0" borderId="15" xfId="0" applyNumberFormat="1" applyFont="1" applyFill="1" applyBorder="1" applyAlignment="1">
      <alignment horizontal="center"/>
    </xf>
    <xf numFmtId="9" fontId="2" fillId="0" borderId="1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SheetLayoutView="50" zoomScalePageLayoutView="0" workbookViewId="0" topLeftCell="A1">
      <pane xSplit="2" topLeftCell="C1" activePane="topRight" state="frozen"/>
      <selection pane="topLeft" activeCell="A4" sqref="A4"/>
      <selection pane="topRight" activeCell="B45" sqref="B45:B48"/>
    </sheetView>
  </sheetViews>
  <sheetFormatPr defaultColWidth="9.140625" defaultRowHeight="12.75"/>
  <cols>
    <col min="1" max="1" width="6.8515625" style="13" customWidth="1"/>
    <col min="2" max="2" width="62.7109375" style="14" customWidth="1"/>
    <col min="3" max="3" width="18.140625" style="13" customWidth="1"/>
    <col min="4" max="5" width="18.7109375" style="15" customWidth="1"/>
    <col min="6" max="6" width="19.00390625" style="15" customWidth="1"/>
    <col min="7" max="7" width="18.00390625" style="15" customWidth="1"/>
    <col min="8" max="8" width="18.8515625" style="15" customWidth="1"/>
    <col min="9" max="9" width="18.8515625" style="13" hidden="1" customWidth="1"/>
    <col min="10" max="10" width="19.140625" style="13" customWidth="1"/>
    <col min="11" max="16384" width="9.140625" style="13" customWidth="1"/>
  </cols>
  <sheetData>
    <row r="1" ht="16.5" customHeight="1">
      <c r="C1" s="15"/>
    </row>
    <row r="2" spans="2:8" ht="18.75">
      <c r="B2" s="2" t="s">
        <v>76</v>
      </c>
      <c r="E2" s="2"/>
      <c r="F2" s="2"/>
      <c r="G2" s="2"/>
      <c r="H2" s="2"/>
    </row>
    <row r="3" spans="2:8" ht="18.75">
      <c r="B3" s="2" t="s">
        <v>77</v>
      </c>
      <c r="E3" s="2"/>
      <c r="F3" s="2"/>
      <c r="G3" s="2"/>
      <c r="H3" s="2"/>
    </row>
    <row r="4" spans="2:8" ht="18.75">
      <c r="B4" s="2"/>
      <c r="E4" s="2"/>
      <c r="F4" s="2"/>
      <c r="G4" s="2"/>
      <c r="H4" s="2"/>
    </row>
    <row r="5" spans="3:8" ht="21.75" customHeight="1">
      <c r="C5" s="3"/>
      <c r="D5" s="13"/>
      <c r="F5" s="2"/>
      <c r="G5" s="2"/>
      <c r="H5" s="2"/>
    </row>
    <row r="6" spans="3:10" ht="36.75" customHeight="1">
      <c r="C6" s="32" t="s">
        <v>37</v>
      </c>
      <c r="D6" s="33"/>
      <c r="E6" s="34" t="s">
        <v>38</v>
      </c>
      <c r="F6" s="35"/>
      <c r="G6" s="35"/>
      <c r="H6" s="36"/>
      <c r="I6" s="21"/>
      <c r="J6" s="21"/>
    </row>
    <row r="7" spans="1:10" ht="117.75" customHeight="1">
      <c r="A7" s="4" t="s">
        <v>0</v>
      </c>
      <c r="B7" s="10" t="s">
        <v>1</v>
      </c>
      <c r="C7" s="5" t="s">
        <v>16</v>
      </c>
      <c r="D7" s="1" t="s">
        <v>36</v>
      </c>
      <c r="E7" s="5" t="s">
        <v>23</v>
      </c>
      <c r="F7" s="1" t="s">
        <v>24</v>
      </c>
      <c r="G7" s="5" t="s">
        <v>25</v>
      </c>
      <c r="H7" s="1" t="s">
        <v>26</v>
      </c>
      <c r="I7" s="22" t="s">
        <v>78</v>
      </c>
      <c r="J7" s="22" t="s">
        <v>79</v>
      </c>
    </row>
    <row r="8" spans="1:10" ht="46.5" customHeight="1">
      <c r="A8" s="20" t="s">
        <v>47</v>
      </c>
      <c r="B8" s="27" t="s">
        <v>9</v>
      </c>
      <c r="C8" s="24">
        <v>639.37</v>
      </c>
      <c r="D8" s="25">
        <f aca="true" t="shared" si="0" ref="D8:D35">C8*$C$39</f>
        <v>24450.1038107784</v>
      </c>
      <c r="E8" s="25">
        <v>96</v>
      </c>
      <c r="F8" s="24">
        <f aca="true" t="shared" si="1" ref="F8:F35">E8*$F$40</f>
        <v>14397.929447236183</v>
      </c>
      <c r="G8" s="25">
        <v>391</v>
      </c>
      <c r="H8" s="25">
        <f aca="true" t="shared" si="2" ref="H8:H35">G8*$F$43</f>
        <v>10783.064287345996</v>
      </c>
      <c r="I8" s="25">
        <f aca="true" t="shared" si="3" ref="I8:I35">D8+F8+H8</f>
        <v>49631.09754536058</v>
      </c>
      <c r="J8" s="28">
        <f>ROUND(I8,2)</f>
        <v>49631.1</v>
      </c>
    </row>
    <row r="9" spans="1:10" ht="46.5" customHeight="1">
      <c r="A9" s="20" t="s">
        <v>50</v>
      </c>
      <c r="B9" s="27" t="s">
        <v>42</v>
      </c>
      <c r="C9" s="24">
        <v>1598.2</v>
      </c>
      <c r="D9" s="25">
        <f t="shared" si="0"/>
        <v>61116.655317556404</v>
      </c>
      <c r="E9" s="25">
        <v>123</v>
      </c>
      <c r="F9" s="24">
        <f t="shared" si="1"/>
        <v>18447.347104271357</v>
      </c>
      <c r="G9" s="25">
        <v>646</v>
      </c>
      <c r="H9" s="25">
        <f t="shared" si="2"/>
        <v>17815.49751822382</v>
      </c>
      <c r="I9" s="25">
        <f t="shared" si="3"/>
        <v>97379.49994005158</v>
      </c>
      <c r="J9" s="28">
        <f aca="true" t="shared" si="4" ref="J9:J34">ROUND(I9,2)</f>
        <v>97379.5</v>
      </c>
    </row>
    <row r="10" spans="1:10" ht="46.5" customHeight="1">
      <c r="A10" s="20" t="s">
        <v>50</v>
      </c>
      <c r="B10" s="27" t="s">
        <v>43</v>
      </c>
      <c r="C10" s="24">
        <v>735</v>
      </c>
      <c r="D10" s="25">
        <f t="shared" si="0"/>
        <v>28107.084006009234</v>
      </c>
      <c r="E10" s="25">
        <f>126+2</f>
        <v>128</v>
      </c>
      <c r="F10" s="24">
        <f t="shared" si="1"/>
        <v>19197.239262981577</v>
      </c>
      <c r="G10" s="25">
        <v>702</v>
      </c>
      <c r="H10" s="25">
        <f t="shared" si="2"/>
        <v>19359.875012063658</v>
      </c>
      <c r="I10" s="25">
        <f t="shared" si="3"/>
        <v>66664.19828105447</v>
      </c>
      <c r="J10" s="28">
        <f t="shared" si="4"/>
        <v>66664.2</v>
      </c>
    </row>
    <row r="11" spans="1:10" ht="46.5" customHeight="1">
      <c r="A11" s="20" t="s">
        <v>62</v>
      </c>
      <c r="B11" s="27" t="s">
        <v>12</v>
      </c>
      <c r="C11" s="24">
        <v>1581.25</v>
      </c>
      <c r="D11" s="25">
        <f t="shared" si="0"/>
        <v>60468.471543540276</v>
      </c>
      <c r="E11" s="25">
        <v>117</v>
      </c>
      <c r="F11" s="24">
        <f t="shared" si="1"/>
        <v>17547.476513819096</v>
      </c>
      <c r="G11" s="25">
        <v>676</v>
      </c>
      <c r="H11" s="25">
        <f t="shared" si="2"/>
        <v>18642.842604209447</v>
      </c>
      <c r="I11" s="25">
        <f t="shared" si="3"/>
        <v>96658.79066156883</v>
      </c>
      <c r="J11" s="28">
        <f t="shared" si="4"/>
        <v>96658.79</v>
      </c>
    </row>
    <row r="12" spans="1:10" ht="46.5" customHeight="1">
      <c r="A12" s="20" t="s">
        <v>63</v>
      </c>
      <c r="B12" s="27" t="s">
        <v>17</v>
      </c>
      <c r="C12" s="24">
        <v>571.21</v>
      </c>
      <c r="D12" s="25">
        <f t="shared" si="0"/>
        <v>21843.601979690524</v>
      </c>
      <c r="E12" s="25">
        <v>128</v>
      </c>
      <c r="F12" s="24">
        <f t="shared" si="1"/>
        <v>19197.239262981577</v>
      </c>
      <c r="G12" s="25">
        <v>632</v>
      </c>
      <c r="H12" s="25">
        <f t="shared" si="2"/>
        <v>17429.403144763863</v>
      </c>
      <c r="I12" s="25">
        <f t="shared" si="3"/>
        <v>58470.24438743597</v>
      </c>
      <c r="J12" s="28">
        <f t="shared" si="4"/>
        <v>58470.24</v>
      </c>
    </row>
    <row r="13" spans="1:10" ht="46.5" customHeight="1">
      <c r="A13" s="20" t="s">
        <v>53</v>
      </c>
      <c r="B13" s="27" t="s">
        <v>18</v>
      </c>
      <c r="C13" s="24">
        <v>568.8</v>
      </c>
      <c r="D13" s="25">
        <f t="shared" si="0"/>
        <v>21751.441336895306</v>
      </c>
      <c r="E13" s="25">
        <v>122</v>
      </c>
      <c r="F13" s="24">
        <f t="shared" si="1"/>
        <v>18297.368672529316</v>
      </c>
      <c r="G13" s="25">
        <v>1023</v>
      </c>
      <c r="H13" s="25">
        <f t="shared" si="2"/>
        <v>28212.467432109857</v>
      </c>
      <c r="I13" s="25">
        <f t="shared" si="3"/>
        <v>68261.27744153448</v>
      </c>
      <c r="J13" s="28">
        <f t="shared" si="4"/>
        <v>68261.28</v>
      </c>
    </row>
    <row r="14" spans="1:10" ht="46.5" customHeight="1">
      <c r="A14" s="20" t="s">
        <v>48</v>
      </c>
      <c r="B14" s="27" t="s">
        <v>28</v>
      </c>
      <c r="C14" s="24">
        <v>643</v>
      </c>
      <c r="D14" s="25">
        <f t="shared" si="0"/>
        <v>24588.918388930528</v>
      </c>
      <c r="E14" s="25">
        <v>146</v>
      </c>
      <c r="F14" s="24">
        <f t="shared" si="1"/>
        <v>21896.85103433836</v>
      </c>
      <c r="G14" s="25">
        <v>912</v>
      </c>
      <c r="H14" s="25">
        <f t="shared" si="2"/>
        <v>25151.29061396304</v>
      </c>
      <c r="I14" s="25">
        <f t="shared" si="3"/>
        <v>71637.06003723193</v>
      </c>
      <c r="J14" s="28">
        <f t="shared" si="4"/>
        <v>71637.06</v>
      </c>
    </row>
    <row r="15" spans="1:10" ht="46.5" customHeight="1">
      <c r="A15" s="20" t="s">
        <v>51</v>
      </c>
      <c r="B15" s="27" t="s">
        <v>13</v>
      </c>
      <c r="C15" s="24">
        <v>1420.73</v>
      </c>
      <c r="D15" s="25">
        <f t="shared" si="0"/>
        <v>54330.03736035034</v>
      </c>
      <c r="E15" s="25">
        <v>155</v>
      </c>
      <c r="F15" s="24">
        <f t="shared" si="1"/>
        <v>23246.656920016754</v>
      </c>
      <c r="G15" s="25">
        <v>944</v>
      </c>
      <c r="H15" s="25">
        <f t="shared" si="2"/>
        <v>26033.792039014377</v>
      </c>
      <c r="I15" s="25">
        <f t="shared" si="3"/>
        <v>103610.48631938148</v>
      </c>
      <c r="J15" s="28">
        <f t="shared" si="4"/>
        <v>103610.49</v>
      </c>
    </row>
    <row r="16" spans="1:10" ht="46.5" customHeight="1">
      <c r="A16" s="20" t="s">
        <v>64</v>
      </c>
      <c r="B16" s="27" t="s">
        <v>6</v>
      </c>
      <c r="C16" s="24">
        <v>690.31</v>
      </c>
      <c r="D16" s="25">
        <f t="shared" si="0"/>
        <v>26398.09681658263</v>
      </c>
      <c r="E16" s="25">
        <v>125</v>
      </c>
      <c r="F16" s="24">
        <f t="shared" si="1"/>
        <v>18747.303967755444</v>
      </c>
      <c r="G16" s="25">
        <v>645</v>
      </c>
      <c r="H16" s="25">
        <f t="shared" si="2"/>
        <v>17787.919348690968</v>
      </c>
      <c r="I16" s="25">
        <f t="shared" si="3"/>
        <v>62933.32013302905</v>
      </c>
      <c r="J16" s="28">
        <f t="shared" si="4"/>
        <v>62933.32</v>
      </c>
    </row>
    <row r="17" spans="1:10" ht="46.5" customHeight="1">
      <c r="A17" s="20" t="s">
        <v>65</v>
      </c>
      <c r="B17" s="27" t="s">
        <v>10</v>
      </c>
      <c r="C17" s="24">
        <v>918.2</v>
      </c>
      <c r="D17" s="25">
        <f t="shared" si="0"/>
        <v>35112.82249567031</v>
      </c>
      <c r="E17" s="25">
        <v>143</v>
      </c>
      <c r="F17" s="24">
        <f t="shared" si="1"/>
        <v>21446.91573911223</v>
      </c>
      <c r="G17" s="25">
        <v>636</v>
      </c>
      <c r="H17" s="25">
        <f t="shared" si="2"/>
        <v>17539.71582289528</v>
      </c>
      <c r="I17" s="25">
        <f t="shared" si="3"/>
        <v>74099.45405767782</v>
      </c>
      <c r="J17" s="28">
        <f t="shared" si="4"/>
        <v>74099.45</v>
      </c>
    </row>
    <row r="18" spans="1:10" ht="46.5" customHeight="1">
      <c r="A18" s="20" t="s">
        <v>66</v>
      </c>
      <c r="B18" s="27" t="s">
        <v>7</v>
      </c>
      <c r="C18" s="24">
        <v>2527.77</v>
      </c>
      <c r="D18" s="25">
        <f t="shared" si="0"/>
        <v>96664.2771943809</v>
      </c>
      <c r="E18" s="25">
        <v>161</v>
      </c>
      <c r="F18" s="24">
        <f t="shared" si="1"/>
        <v>24146.527510469015</v>
      </c>
      <c r="G18" s="25">
        <v>1066</v>
      </c>
      <c r="H18" s="25">
        <f t="shared" si="2"/>
        <v>29398.32872202259</v>
      </c>
      <c r="I18" s="25">
        <f t="shared" si="3"/>
        <v>150209.13342687252</v>
      </c>
      <c r="J18" s="28">
        <f t="shared" si="4"/>
        <v>150209.13</v>
      </c>
    </row>
    <row r="19" spans="1:10" ht="46.5" customHeight="1">
      <c r="A19" s="20" t="s">
        <v>54</v>
      </c>
      <c r="B19" s="27" t="s">
        <v>3</v>
      </c>
      <c r="C19" s="24">
        <v>675.04</v>
      </c>
      <c r="D19" s="25">
        <f t="shared" si="0"/>
        <v>25814.157806008807</v>
      </c>
      <c r="E19" s="25">
        <v>128</v>
      </c>
      <c r="F19" s="24">
        <f t="shared" si="1"/>
        <v>19197.239262981577</v>
      </c>
      <c r="G19" s="25">
        <v>635</v>
      </c>
      <c r="H19" s="25">
        <f t="shared" si="2"/>
        <v>17512.137653362424</v>
      </c>
      <c r="I19" s="25">
        <f t="shared" si="3"/>
        <v>62523.53472235281</v>
      </c>
      <c r="J19" s="28">
        <f t="shared" si="4"/>
        <v>62523.53</v>
      </c>
    </row>
    <row r="20" spans="1:10" ht="46.5" customHeight="1">
      <c r="A20" s="20" t="s">
        <v>67</v>
      </c>
      <c r="B20" s="27" t="s">
        <v>61</v>
      </c>
      <c r="C20" s="24">
        <v>708.06</v>
      </c>
      <c r="D20" s="25">
        <f t="shared" si="0"/>
        <v>27076.873335095097</v>
      </c>
      <c r="E20" s="25">
        <v>94</v>
      </c>
      <c r="F20" s="24">
        <f t="shared" si="1"/>
        <v>14097.972583752095</v>
      </c>
      <c r="G20" s="25">
        <v>409</v>
      </c>
      <c r="H20" s="25">
        <f t="shared" si="2"/>
        <v>11279.471338937372</v>
      </c>
      <c r="I20" s="25">
        <f t="shared" si="3"/>
        <v>52454.31725778456</v>
      </c>
      <c r="J20" s="28">
        <f t="shared" si="4"/>
        <v>52454.32</v>
      </c>
    </row>
    <row r="21" spans="1:10" ht="46.5" customHeight="1">
      <c r="A21" s="20" t="s">
        <v>49</v>
      </c>
      <c r="B21" s="29" t="s">
        <v>5</v>
      </c>
      <c r="C21" s="24">
        <v>484.2</v>
      </c>
      <c r="D21" s="25">
        <f t="shared" si="0"/>
        <v>18516.258606407715</v>
      </c>
      <c r="E21" s="25">
        <v>65</v>
      </c>
      <c r="F21" s="24">
        <f t="shared" si="1"/>
        <v>9748.598063232832</v>
      </c>
      <c r="G21" s="25">
        <v>359</v>
      </c>
      <c r="H21" s="25">
        <f t="shared" si="2"/>
        <v>9900.562862294662</v>
      </c>
      <c r="I21" s="25">
        <f t="shared" si="3"/>
        <v>38165.41953193521</v>
      </c>
      <c r="J21" s="28">
        <f t="shared" si="4"/>
        <v>38165.42</v>
      </c>
    </row>
    <row r="22" spans="1:10" ht="46.5" customHeight="1">
      <c r="A22" s="20" t="s">
        <v>68</v>
      </c>
      <c r="B22" s="27" t="s">
        <v>14</v>
      </c>
      <c r="C22" s="24">
        <v>1214.11</v>
      </c>
      <c r="D22" s="25">
        <f t="shared" si="0"/>
        <v>46428.69627555901</v>
      </c>
      <c r="E22" s="25">
        <v>160</v>
      </c>
      <c r="F22" s="24">
        <f t="shared" si="1"/>
        <v>23996.54907872697</v>
      </c>
      <c r="G22" s="25">
        <v>661</v>
      </c>
      <c r="H22" s="25">
        <f t="shared" si="2"/>
        <v>18229.170061216635</v>
      </c>
      <c r="I22" s="25">
        <f t="shared" si="3"/>
        <v>88654.4154155026</v>
      </c>
      <c r="J22" s="28">
        <f t="shared" si="4"/>
        <v>88654.42</v>
      </c>
    </row>
    <row r="23" spans="1:10" ht="46.5" customHeight="1">
      <c r="A23" s="20" t="s">
        <v>69</v>
      </c>
      <c r="B23" s="27" t="s">
        <v>21</v>
      </c>
      <c r="C23" s="24">
        <v>790.46</v>
      </c>
      <c r="D23" s="25">
        <f t="shared" si="0"/>
        <v>30227.926018217768</v>
      </c>
      <c r="E23" s="25">
        <v>159</v>
      </c>
      <c r="F23" s="24">
        <f t="shared" si="1"/>
        <v>23846.57064698493</v>
      </c>
      <c r="G23" s="25">
        <v>954</v>
      </c>
      <c r="H23" s="25">
        <f t="shared" si="2"/>
        <v>26309.573734342917</v>
      </c>
      <c r="I23" s="25">
        <f t="shared" si="3"/>
        <v>80384.07039954561</v>
      </c>
      <c r="J23" s="28">
        <f t="shared" si="4"/>
        <v>80384.07</v>
      </c>
    </row>
    <row r="24" spans="1:10" ht="46.5" customHeight="1">
      <c r="A24" s="20" t="s">
        <v>56</v>
      </c>
      <c r="B24" s="27" t="s">
        <v>11</v>
      </c>
      <c r="C24" s="24">
        <f>976.79-38.4</f>
        <v>938.39</v>
      </c>
      <c r="D24" s="25">
        <f t="shared" si="0"/>
        <v>35884.906884896605</v>
      </c>
      <c r="E24" s="25">
        <v>152</v>
      </c>
      <c r="F24" s="24">
        <f t="shared" si="1"/>
        <v>22796.72162479062</v>
      </c>
      <c r="G24" s="25">
        <v>964</v>
      </c>
      <c r="H24" s="25">
        <f t="shared" si="2"/>
        <v>26585.35542967146</v>
      </c>
      <c r="I24" s="25">
        <f t="shared" si="3"/>
        <v>85266.98393935869</v>
      </c>
      <c r="J24" s="28">
        <f t="shared" si="4"/>
        <v>85266.98</v>
      </c>
    </row>
    <row r="25" spans="1:10" ht="46.5" customHeight="1">
      <c r="A25" s="20" t="s">
        <v>60</v>
      </c>
      <c r="B25" s="27" t="s">
        <v>19</v>
      </c>
      <c r="C25" s="24">
        <v>670.79</v>
      </c>
      <c r="D25" s="25">
        <f t="shared" si="0"/>
        <v>25651.63385087202</v>
      </c>
      <c r="E25" s="25">
        <v>152</v>
      </c>
      <c r="F25" s="24">
        <f t="shared" si="1"/>
        <v>22796.72162479062</v>
      </c>
      <c r="G25" s="25">
        <v>955</v>
      </c>
      <c r="H25" s="25">
        <f t="shared" si="2"/>
        <v>26337.151903875772</v>
      </c>
      <c r="I25" s="25">
        <f t="shared" si="3"/>
        <v>74785.50737953841</v>
      </c>
      <c r="J25" s="28">
        <f t="shared" si="4"/>
        <v>74785.51</v>
      </c>
    </row>
    <row r="26" spans="1:10" ht="46.5" customHeight="1">
      <c r="A26" s="20" t="s">
        <v>70</v>
      </c>
      <c r="B26" s="27" t="s">
        <v>15</v>
      </c>
      <c r="C26" s="24">
        <v>797</v>
      </c>
      <c r="D26" s="25">
        <f t="shared" si="0"/>
        <v>30478.02170447532</v>
      </c>
      <c r="E26" s="25">
        <f>141-1</f>
        <v>140</v>
      </c>
      <c r="F26" s="24">
        <f t="shared" si="1"/>
        <v>20996.9804438861</v>
      </c>
      <c r="G26" s="25">
        <v>820</v>
      </c>
      <c r="H26" s="25">
        <f t="shared" si="2"/>
        <v>22614.099016940454</v>
      </c>
      <c r="I26" s="25">
        <f t="shared" si="3"/>
        <v>74089.10116530186</v>
      </c>
      <c r="J26" s="28">
        <f t="shared" si="4"/>
        <v>74089.1</v>
      </c>
    </row>
    <row r="27" spans="1:10" ht="46.5" customHeight="1">
      <c r="A27" s="20" t="s">
        <v>71</v>
      </c>
      <c r="B27" s="27" t="s">
        <v>2</v>
      </c>
      <c r="C27" s="24">
        <v>910.51</v>
      </c>
      <c r="D27" s="25">
        <f t="shared" si="0"/>
        <v>34818.74973919927</v>
      </c>
      <c r="E27" s="25">
        <v>154</v>
      </c>
      <c r="F27" s="24">
        <f t="shared" si="1"/>
        <v>23096.67848827471</v>
      </c>
      <c r="G27" s="25">
        <v>661</v>
      </c>
      <c r="H27" s="25">
        <f t="shared" si="2"/>
        <v>18229.170061216635</v>
      </c>
      <c r="I27" s="25">
        <f t="shared" si="3"/>
        <v>76144.59828869061</v>
      </c>
      <c r="J27" s="28">
        <f t="shared" si="4"/>
        <v>76144.6</v>
      </c>
    </row>
    <row r="28" spans="1:10" ht="46.5" customHeight="1">
      <c r="A28" s="20" t="s">
        <v>72</v>
      </c>
      <c r="B28" s="27" t="s">
        <v>8</v>
      </c>
      <c r="C28" s="24">
        <v>574.4</v>
      </c>
      <c r="D28" s="25">
        <f t="shared" si="0"/>
        <v>21965.590548369666</v>
      </c>
      <c r="E28" s="25">
        <v>85</v>
      </c>
      <c r="F28" s="24">
        <f t="shared" si="1"/>
        <v>12748.166698073703</v>
      </c>
      <c r="G28" s="25">
        <v>354</v>
      </c>
      <c r="H28" s="25">
        <f t="shared" si="2"/>
        <v>9762.67201463039</v>
      </c>
      <c r="I28" s="25">
        <f t="shared" si="3"/>
        <v>44476.42926107376</v>
      </c>
      <c r="J28" s="28">
        <f t="shared" si="4"/>
        <v>44476.43</v>
      </c>
    </row>
    <row r="29" spans="1:10" ht="46.5" customHeight="1">
      <c r="A29" s="20" t="s">
        <v>73</v>
      </c>
      <c r="B29" s="27" t="s">
        <v>20</v>
      </c>
      <c r="C29" s="24">
        <v>1401.29</v>
      </c>
      <c r="D29" s="25">
        <f t="shared" si="0"/>
        <v>53586.63366908936</v>
      </c>
      <c r="E29" s="25">
        <v>120</v>
      </c>
      <c r="F29" s="24">
        <f t="shared" si="1"/>
        <v>17997.41180904523</v>
      </c>
      <c r="G29" s="25">
        <v>673</v>
      </c>
      <c r="H29" s="25">
        <f t="shared" si="2"/>
        <v>18560.108095610885</v>
      </c>
      <c r="I29" s="25">
        <f t="shared" si="3"/>
        <v>90144.15357374548</v>
      </c>
      <c r="J29" s="28">
        <f t="shared" si="4"/>
        <v>90144.15</v>
      </c>
    </row>
    <row r="30" spans="1:10" ht="46.5" customHeight="1">
      <c r="A30" s="20" t="s">
        <v>55</v>
      </c>
      <c r="B30" s="27" t="s">
        <v>44</v>
      </c>
      <c r="C30" s="24">
        <v>2538.4</v>
      </c>
      <c r="D30" s="25">
        <f t="shared" si="0"/>
        <v>97070.77828687598</v>
      </c>
      <c r="E30" s="25">
        <v>160</v>
      </c>
      <c r="F30" s="24">
        <f t="shared" si="1"/>
        <v>23996.54907872697</v>
      </c>
      <c r="G30" s="25">
        <v>1261</v>
      </c>
      <c r="H30" s="25">
        <f t="shared" si="2"/>
        <v>34776.07178092916</v>
      </c>
      <c r="I30" s="25">
        <f t="shared" si="3"/>
        <v>155843.39914653212</v>
      </c>
      <c r="J30" s="28">
        <f t="shared" si="4"/>
        <v>155843.4</v>
      </c>
    </row>
    <row r="31" spans="1:10" ht="46.5" customHeight="1">
      <c r="A31" s="20" t="s">
        <v>74</v>
      </c>
      <c r="B31" s="27" t="s">
        <v>46</v>
      </c>
      <c r="C31" s="24">
        <v>614.25</v>
      </c>
      <c r="D31" s="25">
        <f t="shared" si="0"/>
        <v>23489.491633593432</v>
      </c>
      <c r="E31" s="25">
        <v>78</v>
      </c>
      <c r="F31" s="24">
        <f t="shared" si="1"/>
        <v>11698.317675879398</v>
      </c>
      <c r="G31" s="25">
        <v>420</v>
      </c>
      <c r="H31" s="25">
        <f t="shared" si="2"/>
        <v>11582.831203798769</v>
      </c>
      <c r="I31" s="25">
        <f t="shared" si="3"/>
        <v>46770.6405132716</v>
      </c>
      <c r="J31" s="28">
        <f t="shared" si="4"/>
        <v>46770.64</v>
      </c>
    </row>
    <row r="32" spans="1:10" ht="46.5" customHeight="1">
      <c r="A32" s="20" t="s">
        <v>75</v>
      </c>
      <c r="B32" s="27" t="s">
        <v>45</v>
      </c>
      <c r="C32" s="24">
        <v>1702.36</v>
      </c>
      <c r="D32" s="25">
        <f t="shared" si="0"/>
        <v>65099.83065097943</v>
      </c>
      <c r="E32" s="25">
        <v>181</v>
      </c>
      <c r="F32" s="24">
        <f t="shared" si="1"/>
        <v>27146.096145309886</v>
      </c>
      <c r="G32" s="25">
        <v>788</v>
      </c>
      <c r="H32" s="25">
        <f t="shared" si="2"/>
        <v>21731.59759188912</v>
      </c>
      <c r="I32" s="25">
        <f t="shared" si="3"/>
        <v>113977.52438817843</v>
      </c>
      <c r="J32" s="28">
        <f t="shared" si="4"/>
        <v>113977.52</v>
      </c>
    </row>
    <row r="33" spans="1:10" ht="46.5" customHeight="1">
      <c r="A33" s="20" t="s">
        <v>52</v>
      </c>
      <c r="B33" s="27" t="s">
        <v>22</v>
      </c>
      <c r="C33" s="24">
        <v>1164.64</v>
      </c>
      <c r="D33" s="25">
        <f t="shared" si="0"/>
        <v>44536.9174377668</v>
      </c>
      <c r="E33" s="25">
        <v>110</v>
      </c>
      <c r="F33" s="24">
        <f t="shared" si="1"/>
        <v>16497.627491624793</v>
      </c>
      <c r="G33" s="25">
        <v>472</v>
      </c>
      <c r="H33" s="25">
        <f t="shared" si="2"/>
        <v>13016.896019507189</v>
      </c>
      <c r="I33" s="25">
        <f t="shared" si="3"/>
        <v>74051.44094889879</v>
      </c>
      <c r="J33" s="28">
        <f t="shared" si="4"/>
        <v>74051.44</v>
      </c>
    </row>
    <row r="34" spans="1:10" ht="46.5" customHeight="1">
      <c r="A34" s="20" t="s">
        <v>58</v>
      </c>
      <c r="B34" s="27" t="s">
        <v>27</v>
      </c>
      <c r="C34" s="24">
        <v>600.6</v>
      </c>
      <c r="D34" s="25">
        <f t="shared" si="0"/>
        <v>22967.50293062469</v>
      </c>
      <c r="E34" s="25">
        <f>80+27</f>
        <v>107</v>
      </c>
      <c r="F34" s="24">
        <f t="shared" si="1"/>
        <v>16047.692196398662</v>
      </c>
      <c r="G34" s="25">
        <v>635</v>
      </c>
      <c r="H34" s="25">
        <f t="shared" si="2"/>
        <v>17512.137653362424</v>
      </c>
      <c r="I34" s="25">
        <f t="shared" si="3"/>
        <v>56527.33278038578</v>
      </c>
      <c r="J34" s="28">
        <f t="shared" si="4"/>
        <v>56527.33</v>
      </c>
    </row>
    <row r="35" spans="1:10" ht="46.5" customHeight="1">
      <c r="A35" s="20" t="s">
        <v>57</v>
      </c>
      <c r="B35" s="27" t="s">
        <v>59</v>
      </c>
      <c r="C35" s="24">
        <f>384.8+93.6-40-10-10</f>
        <v>418.4</v>
      </c>
      <c r="D35" s="25">
        <f t="shared" si="0"/>
        <v>16000.005371584031</v>
      </c>
      <c r="E35" s="25">
        <v>93</v>
      </c>
      <c r="F35" s="24">
        <f t="shared" si="1"/>
        <v>13947.994152010051</v>
      </c>
      <c r="G35" s="25">
        <v>186</v>
      </c>
      <c r="H35" s="25">
        <f t="shared" si="2"/>
        <v>5129.539533110883</v>
      </c>
      <c r="I35" s="25">
        <f t="shared" si="3"/>
        <v>35077.53905670496</v>
      </c>
      <c r="J35" s="28">
        <v>35077.55</v>
      </c>
    </row>
    <row r="36" spans="1:10" ht="37.5" customHeight="1">
      <c r="A36" s="6"/>
      <c r="B36" s="26" t="s">
        <v>4</v>
      </c>
      <c r="C36" s="7">
        <f>SUM(C8:C35)</f>
        <v>28096.740000000005</v>
      </c>
      <c r="D36" s="7">
        <f aca="true" t="shared" si="5" ref="D36:J36">SUM(D8:D35)</f>
        <v>1074445.4849999999</v>
      </c>
      <c r="E36" s="7">
        <f t="shared" si="5"/>
        <v>3582</v>
      </c>
      <c r="F36" s="7">
        <f t="shared" si="5"/>
        <v>537222.7424999999</v>
      </c>
      <c r="G36" s="7">
        <f t="shared" si="5"/>
        <v>19480</v>
      </c>
      <c r="H36" s="7">
        <f t="shared" si="5"/>
        <v>537222.7425000002</v>
      </c>
      <c r="I36" s="7">
        <f t="shared" si="5"/>
        <v>2148890.9699999997</v>
      </c>
      <c r="J36" s="7">
        <f t="shared" si="5"/>
        <v>2148890.9699999993</v>
      </c>
    </row>
    <row r="37" spans="1:10" ht="48" customHeight="1">
      <c r="A37" s="8"/>
      <c r="B37" s="17" t="s">
        <v>29</v>
      </c>
      <c r="C37" s="7">
        <f>C36</f>
        <v>28096.740000000005</v>
      </c>
      <c r="D37" s="16"/>
      <c r="E37" s="18" t="s">
        <v>31</v>
      </c>
      <c r="F37" s="7">
        <f>0.5*2148890.97</f>
        <v>1074445.485</v>
      </c>
      <c r="G37" s="16"/>
      <c r="H37" s="16"/>
      <c r="I37" s="16"/>
      <c r="J37" s="16"/>
    </row>
    <row r="38" spans="1:10" ht="40.5" customHeight="1">
      <c r="A38" s="8"/>
      <c r="B38" s="17" t="s">
        <v>39</v>
      </c>
      <c r="C38" s="7">
        <f>0.5*2148890.97</f>
        <v>1074445.485</v>
      </c>
      <c r="D38" s="16"/>
      <c r="E38" s="30" t="s">
        <v>32</v>
      </c>
      <c r="F38" s="7">
        <f>0.5*F37</f>
        <v>537222.7425</v>
      </c>
      <c r="G38" s="16"/>
      <c r="H38" s="16"/>
      <c r="I38" s="16"/>
      <c r="J38" s="16"/>
    </row>
    <row r="39" spans="1:10" ht="50.25" customHeight="1">
      <c r="A39" s="8"/>
      <c r="B39" s="17" t="s">
        <v>30</v>
      </c>
      <c r="C39" s="7">
        <f>C38/C37</f>
        <v>38.24093062042073</v>
      </c>
      <c r="D39" s="16"/>
      <c r="E39" s="30" t="s">
        <v>40</v>
      </c>
      <c r="F39" s="7">
        <f>E36</f>
        <v>3582</v>
      </c>
      <c r="G39" s="16"/>
      <c r="H39" s="16"/>
      <c r="I39" s="16"/>
      <c r="J39" s="16"/>
    </row>
    <row r="40" spans="1:10" ht="47.25" customHeight="1">
      <c r="A40" s="8"/>
      <c r="B40" s="11"/>
      <c r="C40" s="16"/>
      <c r="D40" s="16"/>
      <c r="E40" s="30" t="s">
        <v>33</v>
      </c>
      <c r="F40" s="7">
        <f>F38/F39</f>
        <v>149.97843174204357</v>
      </c>
      <c r="G40" s="16"/>
      <c r="H40" s="16"/>
      <c r="I40" s="16"/>
      <c r="J40" s="16"/>
    </row>
    <row r="41" spans="1:10" ht="54.75" customHeight="1">
      <c r="A41" s="8"/>
      <c r="B41" s="11"/>
      <c r="C41" s="16"/>
      <c r="D41" s="16"/>
      <c r="E41" s="30" t="s">
        <v>34</v>
      </c>
      <c r="F41" s="7">
        <f>F37-F38</f>
        <v>537222.7425</v>
      </c>
      <c r="G41" s="16"/>
      <c r="H41" s="16"/>
      <c r="I41" s="16"/>
      <c r="J41" s="16"/>
    </row>
    <row r="42" spans="1:10" ht="73.5" customHeight="1">
      <c r="A42" s="8"/>
      <c r="B42" s="11"/>
      <c r="C42" s="16"/>
      <c r="D42" s="16"/>
      <c r="E42" s="31" t="s">
        <v>41</v>
      </c>
      <c r="F42" s="7">
        <f>G36</f>
        <v>19480</v>
      </c>
      <c r="G42" s="16"/>
      <c r="H42" s="16"/>
      <c r="I42" s="16"/>
      <c r="J42" s="16"/>
    </row>
    <row r="43" spans="1:10" ht="64.5" customHeight="1">
      <c r="A43" s="8"/>
      <c r="B43" s="11"/>
      <c r="C43" s="19"/>
      <c r="D43" s="16"/>
      <c r="E43" s="30" t="s">
        <v>35</v>
      </c>
      <c r="F43" s="7">
        <f>F41/F42</f>
        <v>27.57816953285421</v>
      </c>
      <c r="G43" s="16"/>
      <c r="H43" s="16"/>
      <c r="I43" s="16"/>
      <c r="J43" s="16"/>
    </row>
    <row r="44" ht="21" customHeight="1"/>
    <row r="45" spans="2:5" ht="18.75">
      <c r="B45" s="12"/>
      <c r="C45" s="9"/>
      <c r="D45" s="13"/>
      <c r="E45" s="9"/>
    </row>
    <row r="46" spans="2:5" ht="18.75">
      <c r="B46" s="12"/>
      <c r="C46" s="9"/>
      <c r="D46" s="13"/>
      <c r="E46" s="9"/>
    </row>
    <row r="47" spans="2:5" ht="18.75">
      <c r="B47" s="12"/>
      <c r="C47" s="9"/>
      <c r="D47" s="13"/>
      <c r="E47" s="9"/>
    </row>
    <row r="48" spans="2:5" ht="18.75">
      <c r="B48" s="12"/>
      <c r="D48" s="9"/>
      <c r="E48" s="9"/>
    </row>
    <row r="49" spans="2:5" ht="18.75">
      <c r="B49" s="13"/>
      <c r="D49" s="9"/>
      <c r="E49" s="9"/>
    </row>
    <row r="55" spans="9:10" ht="12.75">
      <c r="I55" s="23"/>
      <c r="J55" s="23"/>
    </row>
  </sheetData>
  <sheetProtection/>
  <mergeCells count="2">
    <mergeCell ref="C6:D6"/>
    <mergeCell ref="E6:H6"/>
  </mergeCells>
  <printOptions/>
  <pageMargins left="0.11811023622047245" right="0.1968503937007874" top="0.35433070866141736" bottom="0.2362204724409449" header="0.2362204724409449" footer="0.11811023622047245"/>
  <pageSetup horizontalDpi="300" verticalDpi="300" orientation="landscape" paperSize="9" scale="50" r:id="rId1"/>
  <rowBreaks count="1" manualBreakCount="1">
    <brk id="2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2020-09-28T12:35:10Z</cp:lastPrinted>
  <dcterms:created xsi:type="dcterms:W3CDTF">2004-01-09T07:03:24Z</dcterms:created>
  <dcterms:modified xsi:type="dcterms:W3CDTF">2020-09-28T12:54:49Z</dcterms:modified>
  <cp:category/>
  <cp:version/>
  <cp:contentType/>
  <cp:contentStatus/>
</cp:coreProperties>
</file>